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2018\disk1\進行中の企画(2018)\技術評論社_Excel関数プロ技2021\20_原稿\サンプル\09_ch9\"/>
    </mc:Choice>
  </mc:AlternateContent>
  <xr:revisionPtr revIDLastSave="0" documentId="13_ncr:1_{19AF8251-9C4D-4842-BD1F-6A0AA73D0590}" xr6:coauthVersionLast="47" xr6:coauthVersionMax="47" xr10:uidLastSave="{00000000-0000-0000-0000-000000000000}"/>
  <bookViews>
    <workbookView xWindow="1815" yWindow="1845" windowWidth="15495" windowHeight="13260" xr2:uid="{9DACB052-ACDD-4CE1-AA12-DABAD52A45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G3" i="1"/>
  <c r="J3" i="1"/>
  <c r="K3" i="1"/>
  <c r="L3" i="1"/>
  <c r="F4" i="1"/>
  <c r="G4" i="1"/>
  <c r="J4" i="1"/>
  <c r="K4" i="1"/>
  <c r="L4" i="1"/>
  <c r="F5" i="1"/>
  <c r="G5" i="1"/>
  <c r="J5" i="1"/>
  <c r="K5" i="1"/>
  <c r="L5" i="1"/>
  <c r="F6" i="1"/>
  <c r="G6" i="1"/>
  <c r="J6" i="1"/>
  <c r="K6" i="1"/>
  <c r="L6" i="1"/>
  <c r="F7" i="1"/>
  <c r="G7" i="1"/>
  <c r="J7" i="1"/>
  <c r="K7" i="1"/>
  <c r="L7" i="1"/>
  <c r="F8" i="1"/>
  <c r="G8" i="1"/>
  <c r="J8" i="1"/>
  <c r="K8" i="1"/>
  <c r="L8" i="1"/>
  <c r="F9" i="1"/>
  <c r="G9" i="1"/>
  <c r="J9" i="1"/>
  <c r="K9" i="1"/>
  <c r="L9" i="1"/>
  <c r="F10" i="1"/>
  <c r="G10" i="1"/>
  <c r="J10" i="1"/>
  <c r="K10" i="1"/>
  <c r="L10" i="1"/>
  <c r="F11" i="1"/>
  <c r="G11" i="1"/>
  <c r="J11" i="1"/>
  <c r="K11" i="1"/>
  <c r="L11" i="1"/>
  <c r="F12" i="1"/>
  <c r="G12" i="1"/>
  <c r="J12" i="1"/>
  <c r="K12" i="1"/>
  <c r="L12" i="1"/>
  <c r="F13" i="1"/>
  <c r="G13" i="1"/>
  <c r="J13" i="1"/>
  <c r="K13" i="1"/>
  <c r="L13" i="1"/>
  <c r="F14" i="1"/>
  <c r="G14" i="1"/>
  <c r="J14" i="1"/>
  <c r="K14" i="1"/>
  <c r="L14" i="1"/>
</calcChain>
</file>

<file path=xl/sharedStrings.xml><?xml version="1.0" encoding="utf-8"?>
<sst xmlns="http://schemas.openxmlformats.org/spreadsheetml/2006/main" count="166" uniqueCount="95">
  <si>
    <t>ゲルインキボールペン青</t>
    <rPh sb="10" eb="11">
      <t>アオ</t>
    </rPh>
    <phoneticPr fontId="1"/>
  </si>
  <si>
    <t>2021/07/30</t>
    <phoneticPr fontId="1"/>
  </si>
  <si>
    <t>サインペン黒</t>
    <rPh sb="5" eb="6">
      <t>クロ</t>
    </rPh>
    <phoneticPr fontId="1"/>
  </si>
  <si>
    <t>2021/07/23</t>
    <phoneticPr fontId="1"/>
  </si>
  <si>
    <t>サインペン赤</t>
    <rPh sb="5" eb="6">
      <t>アカ</t>
    </rPh>
    <phoneticPr fontId="1"/>
  </si>
  <si>
    <t>2021/07/20</t>
    <phoneticPr fontId="1"/>
  </si>
  <si>
    <t>2021/07/12</t>
    <phoneticPr fontId="1"/>
  </si>
  <si>
    <t>油性ボールペン赤</t>
    <rPh sb="7" eb="8">
      <t>アカ</t>
    </rPh>
    <phoneticPr fontId="1"/>
  </si>
  <si>
    <t>2021/07/09</t>
    <phoneticPr fontId="1"/>
  </si>
  <si>
    <t>ゲルインキボールペン黒</t>
    <rPh sb="10" eb="11">
      <t>クロ</t>
    </rPh>
    <phoneticPr fontId="1"/>
  </si>
  <si>
    <t>2021/07/07</t>
    <phoneticPr fontId="1"/>
  </si>
  <si>
    <t>2021/06/10</t>
  </si>
  <si>
    <t>油性ボールペン黒</t>
    <rPh sb="7" eb="8">
      <t>クロ</t>
    </rPh>
    <phoneticPr fontId="1"/>
  </si>
  <si>
    <t>2021/06/06</t>
  </si>
  <si>
    <t>ゲルインキボールペン赤</t>
    <rPh sb="10" eb="11">
      <t>アカ</t>
    </rPh>
    <phoneticPr fontId="1"/>
  </si>
  <si>
    <t>2021/06/01</t>
  </si>
  <si>
    <t>2021/05/31</t>
  </si>
  <si>
    <t>2021/05/28</t>
  </si>
  <si>
    <t>2021/05/24</t>
  </si>
  <si>
    <t>2021/05/20</t>
  </si>
  <si>
    <t>2021/05/18</t>
  </si>
  <si>
    <t>2021/05/17</t>
  </si>
  <si>
    <t>2021/05/11</t>
  </si>
  <si>
    <t>2021/05/08</t>
  </si>
  <si>
    <t>2021/04/29</t>
  </si>
  <si>
    <t>2021/04/22</t>
  </si>
  <si>
    <t>2021/04/19</t>
  </si>
  <si>
    <t>2021/04/15</t>
  </si>
  <si>
    <t>2021/04/12</t>
  </si>
  <si>
    <t>2021/04/09</t>
  </si>
  <si>
    <t>2021/04/01</t>
  </si>
  <si>
    <t>2021/03/29</t>
  </si>
  <si>
    <t>2021/03/22</t>
  </si>
  <si>
    <t>2021/03/21</t>
  </si>
  <si>
    <t>2021/03/19</t>
  </si>
  <si>
    <t>2021/03/18</t>
  </si>
  <si>
    <t>2021/03/12</t>
  </si>
  <si>
    <t>2021/03/02</t>
  </si>
  <si>
    <t>2021/02/28</t>
  </si>
  <si>
    <t>2021/02/24</t>
  </si>
  <si>
    <t>2021/02/22</t>
  </si>
  <si>
    <t>2021/02/15</t>
  </si>
  <si>
    <t>2021/02/13</t>
  </si>
  <si>
    <t>2021/02/12</t>
  </si>
  <si>
    <t>2021/02/01</t>
  </si>
  <si>
    <t>2021/01/28</t>
  </si>
  <si>
    <t>2021/01/22</t>
  </si>
  <si>
    <t>2021/01/13</t>
  </si>
  <si>
    <t>2021/01/11</t>
  </si>
  <si>
    <t>2021/01/08</t>
  </si>
  <si>
    <t>2020/12/16</t>
  </si>
  <si>
    <t>2020/12/15</t>
  </si>
  <si>
    <t>2020/12/14</t>
  </si>
  <si>
    <t>2020/12/13</t>
  </si>
  <si>
    <t>2020/12/03</t>
  </si>
  <si>
    <t>2020/11/30</t>
  </si>
  <si>
    <t>2020/11/22</t>
  </si>
  <si>
    <t>2020/11/11</t>
  </si>
  <si>
    <t>2020/11/04</t>
  </si>
  <si>
    <t>2020/11/03</t>
  </si>
  <si>
    <t>12月</t>
  </si>
  <si>
    <t>2020/11/02</t>
  </si>
  <si>
    <t>11月</t>
  </si>
  <si>
    <t>2020/10/31</t>
  </si>
  <si>
    <t>10月</t>
  </si>
  <si>
    <t>2020/10/28</t>
  </si>
  <si>
    <t>9月</t>
  </si>
  <si>
    <t>2020/10/19</t>
  </si>
  <si>
    <t>8月</t>
  </si>
  <si>
    <t>2020/10/08</t>
  </si>
  <si>
    <t>7月</t>
  </si>
  <si>
    <t>2020/10/01</t>
  </si>
  <si>
    <t>6月</t>
  </si>
  <si>
    <t>2020/09/28</t>
  </si>
  <si>
    <t>5月</t>
  </si>
  <si>
    <t>2020/09/18</t>
  </si>
  <si>
    <t>4月</t>
  </si>
  <si>
    <t>2020/09/09</t>
  </si>
  <si>
    <t>3月</t>
  </si>
  <si>
    <t>2020/09/07</t>
  </si>
  <si>
    <t>2月</t>
  </si>
  <si>
    <t>2020/09/02</t>
  </si>
  <si>
    <t>1月</t>
    <rPh sb="1" eb="2">
      <t>ガツ</t>
    </rPh>
    <phoneticPr fontId="1"/>
  </si>
  <si>
    <t>2020/08/18</t>
  </si>
  <si>
    <t>青</t>
    <rPh sb="0" eb="1">
      <t>アオ</t>
    </rPh>
    <phoneticPr fontId="1"/>
  </si>
  <si>
    <t>赤</t>
    <rPh sb="0" eb="1">
      <t>アカ</t>
    </rPh>
    <phoneticPr fontId="1"/>
  </si>
  <si>
    <t>黒</t>
    <rPh sb="0" eb="1">
      <t>クロ</t>
    </rPh>
    <phoneticPr fontId="1"/>
  </si>
  <si>
    <t>サインペン</t>
    <phoneticPr fontId="1"/>
  </si>
  <si>
    <t>ボールペン</t>
    <phoneticPr fontId="1"/>
  </si>
  <si>
    <t>2020/08/10</t>
  </si>
  <si>
    <t>■売上数（色別）</t>
    <rPh sb="1" eb="4">
      <t>ウリアゲスウ</t>
    </rPh>
    <rPh sb="5" eb="6">
      <t>イロ</t>
    </rPh>
    <rPh sb="6" eb="7">
      <t>ベツ</t>
    </rPh>
    <phoneticPr fontId="1"/>
  </si>
  <si>
    <t>■売上数（種類別）</t>
    <rPh sb="1" eb="4">
      <t>ウリアゲスウ</t>
    </rPh>
    <rPh sb="5" eb="8">
      <t>シュルイベツ</t>
    </rPh>
    <phoneticPr fontId="1"/>
  </si>
  <si>
    <t>売上数</t>
    <rPh sb="0" eb="3">
      <t>ウリアゲスウ</t>
    </rPh>
    <phoneticPr fontId="1"/>
  </si>
  <si>
    <t>商品名</t>
    <rPh sb="0" eb="3">
      <t>ショウヒンメイ</t>
    </rPh>
    <phoneticPr fontId="1"/>
  </si>
  <si>
    <t>日付</t>
    <rPh sb="0" eb="2">
      <t>ヒヅケ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</si>
</sst>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1" xfId="0" applyBorder="1">
      <alignment vertical="center"/>
    </xf>
    <xf numFmtId="49" fontId="0" fillId="0" borderId="1" xfId="0" applyNumberFormat="1" applyBorder="1">
      <alignment vertical="center"/>
    </xf>
    <xf numFmtId="0" fontId="2" fillId="2" borderId="1" xfId="0" applyFont="1" applyFill="1" applyBorder="1">
      <alignment vertical="center"/>
    </xf>
    <xf numFmtId="49" fontId="2" fillId="2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2DE4E-81CA-4112-A30E-F9F483BE00F0}">
  <dimension ref="A1:L67"/>
  <sheetViews>
    <sheetView tabSelected="1" workbookViewId="0">
      <selection activeCell="F3" sqref="F3"/>
    </sheetView>
  </sheetViews>
  <sheetFormatPr defaultRowHeight="18.75" x14ac:dyDescent="0.4"/>
  <cols>
    <col min="1" max="1" width="12.25" style="1" customWidth="1"/>
    <col min="2" max="2" width="21.375" bestFit="1" customWidth="1"/>
    <col min="5" max="5" width="5.5" customWidth="1"/>
    <col min="6" max="7" width="12.75" customWidth="1"/>
    <col min="8" max="8" width="6.125" customWidth="1"/>
    <col min="9" max="9" width="5.5" customWidth="1"/>
    <col min="10" max="12" width="6.625" customWidth="1"/>
  </cols>
  <sheetData>
    <row r="1" spans="1:12" x14ac:dyDescent="0.4">
      <c r="A1" s="5" t="s">
        <v>94</v>
      </c>
      <c r="B1" s="4" t="s">
        <v>93</v>
      </c>
      <c r="C1" s="4" t="s">
        <v>92</v>
      </c>
      <c r="E1" t="s">
        <v>91</v>
      </c>
      <c r="I1" t="s">
        <v>90</v>
      </c>
    </row>
    <row r="2" spans="1:12" x14ac:dyDescent="0.4">
      <c r="A2" s="3" t="s">
        <v>89</v>
      </c>
      <c r="B2" s="2" t="s">
        <v>12</v>
      </c>
      <c r="C2" s="2">
        <v>50</v>
      </c>
      <c r="E2" s="4"/>
      <c r="F2" s="4" t="s">
        <v>88</v>
      </c>
      <c r="G2" s="4" t="s">
        <v>87</v>
      </c>
      <c r="I2" s="4"/>
      <c r="J2" s="4" t="s">
        <v>86</v>
      </c>
      <c r="K2" s="4" t="s">
        <v>85</v>
      </c>
      <c r="L2" s="4" t="s">
        <v>84</v>
      </c>
    </row>
    <row r="3" spans="1:12" x14ac:dyDescent="0.4">
      <c r="A3" s="3" t="s">
        <v>83</v>
      </c>
      <c r="B3" s="2" t="s">
        <v>9</v>
      </c>
      <c r="C3" s="2">
        <v>80</v>
      </c>
      <c r="E3" s="2" t="s">
        <v>82</v>
      </c>
      <c r="F3" s="2">
        <f>SUMIFS($C:$C,$A:$A,"=202?/01*",$B:$B,"=*ボールペン*")</f>
        <v>60</v>
      </c>
      <c r="G3" s="2">
        <f>SUMIFS($C:$C,$A:$A,"=202?/01*",$B:$B,"=*サインペン*")</f>
        <v>60</v>
      </c>
      <c r="I3" s="2" t="s">
        <v>82</v>
      </c>
      <c r="J3" s="2">
        <f>SUMIFS($C:$C,$A:$A,"=202?/01*",$B:$B,"=*黒")</f>
        <v>50</v>
      </c>
      <c r="K3" s="2">
        <f>SUMIFS($C:$C,$A:$A,"=202?/01*",$B:$B,"=*赤")</f>
        <v>60</v>
      </c>
      <c r="L3" s="2">
        <f>SUMIFS($C:$C,$A:$A,"=202?/01*",$B:$B,"=*青")</f>
        <v>10</v>
      </c>
    </row>
    <row r="4" spans="1:12" x14ac:dyDescent="0.4">
      <c r="A4" s="3" t="s">
        <v>81</v>
      </c>
      <c r="B4" s="2" t="s">
        <v>7</v>
      </c>
      <c r="C4" s="2">
        <v>35</v>
      </c>
      <c r="E4" s="2" t="s">
        <v>80</v>
      </c>
      <c r="F4" s="2">
        <f>SUMIFS($C:$C,$A:$A,"=202?/02*",$B:$B,"=*ボールペン*")</f>
        <v>230</v>
      </c>
      <c r="G4" s="2">
        <f>SUMIFS($C:$C,$A:$A,"=202?/02*",$B:$B,"=*サインペン*")</f>
        <v>100</v>
      </c>
      <c r="I4" s="2" t="s">
        <v>80</v>
      </c>
      <c r="J4" s="2">
        <f>SUMIFS($C:$C,$A:$A,"=202?/02*",$B:$B,"=*黒")</f>
        <v>225</v>
      </c>
      <c r="K4" s="2">
        <f>SUMIFS($C:$C,$A:$A,"=202?/02*",$B:$B,"=*赤")</f>
        <v>105</v>
      </c>
      <c r="L4" s="2">
        <f>SUMIFS($C:$C,$A:$A,"=202?/02*",$B:$B,"=*青")</f>
        <v>0</v>
      </c>
    </row>
    <row r="5" spans="1:12" x14ac:dyDescent="0.4">
      <c r="A5" s="3" t="s">
        <v>79</v>
      </c>
      <c r="B5" s="2" t="s">
        <v>2</v>
      </c>
      <c r="C5" s="2">
        <v>45</v>
      </c>
      <c r="E5" s="2" t="s">
        <v>78</v>
      </c>
      <c r="F5" s="2">
        <f>SUMIFS($C:$C,$A:$A,"=202?/03*",$B:$B,"=*ボールペン*")</f>
        <v>250</v>
      </c>
      <c r="G5" s="2">
        <f>SUMIFS($C:$C,$A:$A,"=202?/03*",$B:$B,"=*サインペン*")</f>
        <v>100</v>
      </c>
      <c r="I5" s="2" t="s">
        <v>78</v>
      </c>
      <c r="J5" s="2">
        <f>SUMIFS($C:$C,$A:$A,"=202?/03*",$B:$B,"=*黒")</f>
        <v>320</v>
      </c>
      <c r="K5" s="2">
        <f>SUMIFS($C:$C,$A:$A,"=202?/03*",$B:$B,"=*赤")</f>
        <v>20</v>
      </c>
      <c r="L5" s="2">
        <f>SUMIFS($C:$C,$A:$A,"=202?/03*",$B:$B,"=*青")</f>
        <v>10</v>
      </c>
    </row>
    <row r="6" spans="1:12" x14ac:dyDescent="0.4">
      <c r="A6" s="3" t="s">
        <v>77</v>
      </c>
      <c r="B6" s="2" t="s">
        <v>4</v>
      </c>
      <c r="C6" s="2">
        <v>60</v>
      </c>
      <c r="E6" s="2" t="s">
        <v>76</v>
      </c>
      <c r="F6" s="2">
        <f>SUMIFS($C:$C,$A:$A,"=202?/04*",$B:$B,"=*ボールペン*")</f>
        <v>390</v>
      </c>
      <c r="G6" s="2">
        <f>SUMIFS($C:$C,$A:$A,"=202?/04*",$B:$B,"=*サインペン*")</f>
        <v>250</v>
      </c>
      <c r="I6" s="2" t="s">
        <v>76</v>
      </c>
      <c r="J6" s="2">
        <f>SUMIFS($C:$C,$A:$A,"=202?/04*",$B:$B,"=*黒")</f>
        <v>290</v>
      </c>
      <c r="K6" s="2">
        <f>SUMIFS($C:$C,$A:$A,"=202?/04*",$B:$B,"=*赤")</f>
        <v>250</v>
      </c>
      <c r="L6" s="2">
        <f>SUMIFS($C:$C,$A:$A,"=202?/04*",$B:$B,"=*青")</f>
        <v>100</v>
      </c>
    </row>
    <row r="7" spans="1:12" x14ac:dyDescent="0.4">
      <c r="A7" s="3" t="s">
        <v>75</v>
      </c>
      <c r="B7" s="2" t="s">
        <v>2</v>
      </c>
      <c r="C7" s="2">
        <v>10</v>
      </c>
      <c r="E7" s="2" t="s">
        <v>74</v>
      </c>
      <c r="F7" s="2">
        <f>SUMIFS($C:$C,$A:$A,"=202?/05*",$B:$B,"=*ボールペン*")</f>
        <v>160</v>
      </c>
      <c r="G7" s="2">
        <f>SUMIFS($C:$C,$A:$A,"=202?/05*",$B:$B,"=*サインペン*")</f>
        <v>120</v>
      </c>
      <c r="I7" s="2" t="s">
        <v>74</v>
      </c>
      <c r="J7" s="2">
        <f>SUMIFS($C:$C,$A:$A,"=202?/05*",$B:$B,"=*黒")</f>
        <v>160</v>
      </c>
      <c r="K7" s="2">
        <f>SUMIFS($C:$C,$A:$A,"=202?/05*",$B:$B,"=*赤")</f>
        <v>60</v>
      </c>
      <c r="L7" s="2">
        <f>SUMIFS($C:$C,$A:$A,"=202?/05*",$B:$B,"=*青")</f>
        <v>60</v>
      </c>
    </row>
    <row r="8" spans="1:12" x14ac:dyDescent="0.4">
      <c r="A8" s="3" t="s">
        <v>73</v>
      </c>
      <c r="B8" s="2" t="s">
        <v>0</v>
      </c>
      <c r="C8" s="2">
        <v>25</v>
      </c>
      <c r="E8" s="2" t="s">
        <v>72</v>
      </c>
      <c r="F8" s="2">
        <f>SUMIFS($C:$C,$A:$A,"=202?/06*",$B:$B,"=*ボールペン*")</f>
        <v>130</v>
      </c>
      <c r="G8" s="2">
        <f>SUMIFS($C:$C,$A:$A,"=202?/06*",$B:$B,"=*サインペン*")</f>
        <v>0</v>
      </c>
      <c r="I8" s="2" t="s">
        <v>72</v>
      </c>
      <c r="J8" s="2">
        <f>SUMIFS($C:$C,$A:$A,"=202?/06*",$B:$B,"=*黒")</f>
        <v>60</v>
      </c>
      <c r="K8" s="2">
        <f>SUMIFS($C:$C,$A:$A,"=202?/06*",$B:$B,"=*赤")</f>
        <v>70</v>
      </c>
      <c r="L8" s="2">
        <f>SUMIFS($C:$C,$A:$A,"=202?/06*",$B:$B,"=*青")</f>
        <v>0</v>
      </c>
    </row>
    <row r="9" spans="1:12" x14ac:dyDescent="0.4">
      <c r="A9" s="3" t="s">
        <v>71</v>
      </c>
      <c r="B9" s="2" t="s">
        <v>14</v>
      </c>
      <c r="C9" s="2">
        <v>90</v>
      </c>
      <c r="E9" s="2" t="s">
        <v>70</v>
      </c>
      <c r="F9" s="2">
        <f>SUMIFS($C:$C,$A:$A,"=202?/07*",$B:$B,"=*ボールペン*")</f>
        <v>100</v>
      </c>
      <c r="G9" s="2">
        <f>SUMIFS($C:$C,$A:$A,"=202?/07*",$B:$B,"=*サインペン*")</f>
        <v>120</v>
      </c>
      <c r="I9" s="2" t="s">
        <v>70</v>
      </c>
      <c r="J9" s="2">
        <f>SUMIFS($C:$C,$A:$A,"=202?/07*",$B:$B,"=*黒")</f>
        <v>100</v>
      </c>
      <c r="K9" s="2">
        <f>SUMIFS($C:$C,$A:$A,"=202?/07*",$B:$B,"=*赤")</f>
        <v>60</v>
      </c>
      <c r="L9" s="2">
        <f>SUMIFS($C:$C,$A:$A,"=202?/07*",$B:$B,"=*青")</f>
        <v>60</v>
      </c>
    </row>
    <row r="10" spans="1:12" x14ac:dyDescent="0.4">
      <c r="A10" s="3" t="s">
        <v>69</v>
      </c>
      <c r="B10" s="2" t="s">
        <v>12</v>
      </c>
      <c r="C10" s="2">
        <v>100</v>
      </c>
      <c r="E10" s="2" t="s">
        <v>68</v>
      </c>
      <c r="F10" s="2">
        <f>SUMIFS($C:$C,$A:$A,"=202?/08*",$B:$B,"=*ボールペン*")</f>
        <v>130</v>
      </c>
      <c r="G10" s="2">
        <f>SUMIFS($C:$C,$A:$A,"=202?/08*",$B:$B,"=*サインペン*")</f>
        <v>0</v>
      </c>
      <c r="I10" s="2" t="s">
        <v>68</v>
      </c>
      <c r="J10" s="2">
        <f>SUMIFS($C:$C,$A:$A,"=202?/08*",$B:$B,"=*黒")</f>
        <v>130</v>
      </c>
      <c r="K10" s="2">
        <f>SUMIFS($C:$C,$A:$A,"=202?/08*",$B:$B,"=*赤")</f>
        <v>0</v>
      </c>
      <c r="L10" s="2">
        <f>SUMIFS($C:$C,$A:$A,"=202?/08*",$B:$B,"=*青")</f>
        <v>0</v>
      </c>
    </row>
    <row r="11" spans="1:12" x14ac:dyDescent="0.4">
      <c r="A11" s="3" t="s">
        <v>67</v>
      </c>
      <c r="B11" s="2" t="s">
        <v>9</v>
      </c>
      <c r="C11" s="2">
        <v>40</v>
      </c>
      <c r="E11" s="2" t="s">
        <v>66</v>
      </c>
      <c r="F11" s="2">
        <f>SUMIFS($C:$C,$A:$A,"=202?/09*",$B:$B,"=*ボールペン*")</f>
        <v>60</v>
      </c>
      <c r="G11" s="2">
        <f>SUMIFS($C:$C,$A:$A,"=202?/09*",$B:$B,"=*サインペン*")</f>
        <v>115</v>
      </c>
      <c r="I11" s="2" t="s">
        <v>66</v>
      </c>
      <c r="J11" s="2">
        <f>SUMIFS($C:$C,$A:$A,"=202?/09*",$B:$B,"=*黒")</f>
        <v>55</v>
      </c>
      <c r="K11" s="2">
        <f>SUMIFS($C:$C,$A:$A,"=202?/09*",$B:$B,"=*赤")</f>
        <v>95</v>
      </c>
      <c r="L11" s="2">
        <f>SUMIFS($C:$C,$A:$A,"=202?/09*",$B:$B,"=*青")</f>
        <v>25</v>
      </c>
    </row>
    <row r="12" spans="1:12" x14ac:dyDescent="0.4">
      <c r="A12" s="3" t="s">
        <v>65</v>
      </c>
      <c r="B12" s="2" t="s">
        <v>12</v>
      </c>
      <c r="C12" s="2">
        <v>30</v>
      </c>
      <c r="E12" s="2" t="s">
        <v>64</v>
      </c>
      <c r="F12" s="2">
        <f>SUMIFS($C:$C,$A:$A,"=202?/10*",$B:$B,"=*ボールペン*")</f>
        <v>280</v>
      </c>
      <c r="G12" s="2">
        <f>SUMIFS($C:$C,$A:$A,"=202?/10*",$B:$B,"=*サインペン*")</f>
        <v>0</v>
      </c>
      <c r="I12" s="2" t="s">
        <v>64</v>
      </c>
      <c r="J12" s="2">
        <f>SUMIFS($C:$C,$A:$A,"=202?/10*",$B:$B,"=*黒")</f>
        <v>190</v>
      </c>
      <c r="K12" s="2">
        <f>SUMIFS($C:$C,$A:$A,"=202?/10*",$B:$B,"=*赤")</f>
        <v>90</v>
      </c>
      <c r="L12" s="2">
        <f>SUMIFS($C:$C,$A:$A,"=202?/10*",$B:$B,"=*青")</f>
        <v>0</v>
      </c>
    </row>
    <row r="13" spans="1:12" x14ac:dyDescent="0.4">
      <c r="A13" s="3" t="s">
        <v>63</v>
      </c>
      <c r="B13" s="2" t="s">
        <v>9</v>
      </c>
      <c r="C13" s="2">
        <v>20</v>
      </c>
      <c r="E13" s="2" t="s">
        <v>62</v>
      </c>
      <c r="F13" s="2">
        <f>SUMIFS($C:$C,$A:$A,"=202?/11*",$B:$B,"=*ボールペン*")</f>
        <v>70</v>
      </c>
      <c r="G13" s="2">
        <f>SUMIFS($C:$C,$A:$A,"=202?/11*",$B:$B,"=*サインペン*")</f>
        <v>85</v>
      </c>
      <c r="I13" s="2" t="s">
        <v>62</v>
      </c>
      <c r="J13" s="2">
        <f>SUMIFS($C:$C,$A:$A,"=202?/11*",$B:$B,"=*黒")</f>
        <v>45</v>
      </c>
      <c r="K13" s="2">
        <f>SUMIFS($C:$C,$A:$A,"=202?/11*",$B:$B,"=*赤")</f>
        <v>70</v>
      </c>
      <c r="L13" s="2">
        <f>SUMIFS($C:$C,$A:$A,"=202?/11*",$B:$B,"=*青")</f>
        <v>40</v>
      </c>
    </row>
    <row r="14" spans="1:12" x14ac:dyDescent="0.4">
      <c r="A14" s="3" t="s">
        <v>61</v>
      </c>
      <c r="B14" s="2" t="s">
        <v>7</v>
      </c>
      <c r="C14" s="2">
        <v>10</v>
      </c>
      <c r="E14" s="2" t="s">
        <v>60</v>
      </c>
      <c r="F14" s="2">
        <f>SUMIFS($C:$C,$A:$A,"=202?/12*",$B:$B,"=*ボールペン*")</f>
        <v>120</v>
      </c>
      <c r="G14" s="2">
        <f>SUMIFS($C:$C,$A:$A,"=202?/12*",$B:$B,"=*サインペン*")</f>
        <v>0</v>
      </c>
      <c r="I14" s="2" t="s">
        <v>60</v>
      </c>
      <c r="J14" s="2">
        <f>SUMIFS($C:$C,$A:$A,"=202?/12*",$B:$B,"=*黒")</f>
        <v>80</v>
      </c>
      <c r="K14" s="2">
        <f>SUMIFS($C:$C,$A:$A,"=202?/12*",$B:$B,"=*赤")</f>
        <v>40</v>
      </c>
      <c r="L14" s="2">
        <f>SUMIFS($C:$C,$A:$A,"=202?/12*",$B:$B,"=*青")</f>
        <v>0</v>
      </c>
    </row>
    <row r="15" spans="1:12" x14ac:dyDescent="0.4">
      <c r="A15" s="3" t="s">
        <v>59</v>
      </c>
      <c r="B15" s="2" t="s">
        <v>2</v>
      </c>
      <c r="C15" s="2">
        <v>15</v>
      </c>
    </row>
    <row r="16" spans="1:12" x14ac:dyDescent="0.4">
      <c r="A16" s="3" t="s">
        <v>58</v>
      </c>
      <c r="B16" s="2" t="s">
        <v>4</v>
      </c>
      <c r="C16" s="2">
        <v>40</v>
      </c>
    </row>
    <row r="17" spans="1:3" x14ac:dyDescent="0.4">
      <c r="A17" s="3" t="s">
        <v>57</v>
      </c>
      <c r="B17" s="2" t="s">
        <v>2</v>
      </c>
      <c r="C17" s="2">
        <v>30</v>
      </c>
    </row>
    <row r="18" spans="1:3" x14ac:dyDescent="0.4">
      <c r="A18" s="3" t="s">
        <v>56</v>
      </c>
      <c r="B18" s="2" t="s">
        <v>0</v>
      </c>
      <c r="C18" s="2">
        <v>40</v>
      </c>
    </row>
    <row r="19" spans="1:3" x14ac:dyDescent="0.4">
      <c r="A19" s="3" t="s">
        <v>55</v>
      </c>
      <c r="B19" s="2" t="s">
        <v>14</v>
      </c>
      <c r="C19" s="2">
        <v>20</v>
      </c>
    </row>
    <row r="20" spans="1:3" x14ac:dyDescent="0.4">
      <c r="A20" s="3" t="s">
        <v>54</v>
      </c>
      <c r="B20" s="2" t="s">
        <v>12</v>
      </c>
      <c r="C20" s="2">
        <v>10</v>
      </c>
    </row>
    <row r="21" spans="1:3" x14ac:dyDescent="0.4">
      <c r="A21" s="3" t="s">
        <v>53</v>
      </c>
      <c r="B21" s="2" t="s">
        <v>9</v>
      </c>
      <c r="C21" s="2">
        <v>10</v>
      </c>
    </row>
    <row r="22" spans="1:3" x14ac:dyDescent="0.4">
      <c r="A22" s="3" t="s">
        <v>52</v>
      </c>
      <c r="B22" s="2" t="s">
        <v>12</v>
      </c>
      <c r="C22" s="2">
        <v>10</v>
      </c>
    </row>
    <row r="23" spans="1:3" x14ac:dyDescent="0.4">
      <c r="A23" s="3" t="s">
        <v>51</v>
      </c>
      <c r="B23" s="2" t="s">
        <v>9</v>
      </c>
      <c r="C23" s="2">
        <v>50</v>
      </c>
    </row>
    <row r="24" spans="1:3" x14ac:dyDescent="0.4">
      <c r="A24" s="3" t="s">
        <v>50</v>
      </c>
      <c r="B24" s="2" t="s">
        <v>7</v>
      </c>
      <c r="C24" s="2">
        <v>40</v>
      </c>
    </row>
    <row r="25" spans="1:3" x14ac:dyDescent="0.4">
      <c r="A25" s="3" t="s">
        <v>49</v>
      </c>
      <c r="B25" s="2" t="s">
        <v>2</v>
      </c>
      <c r="C25" s="2">
        <v>10</v>
      </c>
    </row>
    <row r="26" spans="1:3" x14ac:dyDescent="0.4">
      <c r="A26" s="3" t="s">
        <v>48</v>
      </c>
      <c r="B26" s="2" t="s">
        <v>4</v>
      </c>
      <c r="C26" s="2">
        <v>10</v>
      </c>
    </row>
    <row r="27" spans="1:3" x14ac:dyDescent="0.4">
      <c r="A27" s="3" t="s">
        <v>47</v>
      </c>
      <c r="B27" s="2" t="s">
        <v>2</v>
      </c>
      <c r="C27" s="2">
        <v>40</v>
      </c>
    </row>
    <row r="28" spans="1:3" x14ac:dyDescent="0.4">
      <c r="A28" s="3" t="s">
        <v>46</v>
      </c>
      <c r="B28" s="2" t="s">
        <v>0</v>
      </c>
      <c r="C28" s="2">
        <v>10</v>
      </c>
    </row>
    <row r="29" spans="1:3" x14ac:dyDescent="0.4">
      <c r="A29" s="3" t="s">
        <v>45</v>
      </c>
      <c r="B29" s="2" t="s">
        <v>14</v>
      </c>
      <c r="C29" s="2">
        <v>50</v>
      </c>
    </row>
    <row r="30" spans="1:3" x14ac:dyDescent="0.4">
      <c r="A30" s="3" t="s">
        <v>44</v>
      </c>
      <c r="B30" s="2" t="s">
        <v>12</v>
      </c>
      <c r="C30" s="2">
        <v>60</v>
      </c>
    </row>
    <row r="31" spans="1:3" x14ac:dyDescent="0.4">
      <c r="A31" s="3" t="s">
        <v>43</v>
      </c>
      <c r="B31" s="2" t="s">
        <v>9</v>
      </c>
      <c r="C31" s="2">
        <v>30</v>
      </c>
    </row>
    <row r="32" spans="1:3" x14ac:dyDescent="0.4">
      <c r="A32" s="3" t="s">
        <v>42</v>
      </c>
      <c r="B32" s="2" t="s">
        <v>12</v>
      </c>
      <c r="C32" s="2">
        <v>40</v>
      </c>
    </row>
    <row r="33" spans="1:3" x14ac:dyDescent="0.4">
      <c r="A33" s="3" t="s">
        <v>41</v>
      </c>
      <c r="B33" s="2" t="s">
        <v>9</v>
      </c>
      <c r="C33" s="2">
        <v>55</v>
      </c>
    </row>
    <row r="34" spans="1:3" x14ac:dyDescent="0.4">
      <c r="A34" s="3" t="s">
        <v>40</v>
      </c>
      <c r="B34" s="2" t="s">
        <v>7</v>
      </c>
      <c r="C34" s="2">
        <v>45</v>
      </c>
    </row>
    <row r="35" spans="1:3" x14ac:dyDescent="0.4">
      <c r="A35" s="3" t="s">
        <v>39</v>
      </c>
      <c r="B35" s="2" t="s">
        <v>2</v>
      </c>
      <c r="C35" s="2">
        <v>40</v>
      </c>
    </row>
    <row r="36" spans="1:3" x14ac:dyDescent="0.4">
      <c r="A36" s="3" t="s">
        <v>38</v>
      </c>
      <c r="B36" s="2" t="s">
        <v>4</v>
      </c>
      <c r="C36" s="2">
        <v>60</v>
      </c>
    </row>
    <row r="37" spans="1:3" x14ac:dyDescent="0.4">
      <c r="A37" s="3" t="s">
        <v>37</v>
      </c>
      <c r="B37" s="2" t="s">
        <v>2</v>
      </c>
      <c r="C37" s="2">
        <v>100</v>
      </c>
    </row>
    <row r="38" spans="1:3" x14ac:dyDescent="0.4">
      <c r="A38" s="3" t="s">
        <v>36</v>
      </c>
      <c r="B38" s="2" t="s">
        <v>0</v>
      </c>
      <c r="C38" s="2">
        <v>10</v>
      </c>
    </row>
    <row r="39" spans="1:3" x14ac:dyDescent="0.4">
      <c r="A39" s="3" t="s">
        <v>35</v>
      </c>
      <c r="B39" s="2" t="s">
        <v>14</v>
      </c>
      <c r="C39" s="2">
        <v>20</v>
      </c>
    </row>
    <row r="40" spans="1:3" x14ac:dyDescent="0.4">
      <c r="A40" s="3" t="s">
        <v>34</v>
      </c>
      <c r="B40" s="2" t="s">
        <v>12</v>
      </c>
      <c r="C40" s="2">
        <v>40</v>
      </c>
    </row>
    <row r="41" spans="1:3" x14ac:dyDescent="0.4">
      <c r="A41" s="3" t="s">
        <v>33</v>
      </c>
      <c r="B41" s="2" t="s">
        <v>9</v>
      </c>
      <c r="C41" s="2">
        <v>50</v>
      </c>
    </row>
    <row r="42" spans="1:3" x14ac:dyDescent="0.4">
      <c r="A42" s="3" t="s">
        <v>32</v>
      </c>
      <c r="B42" s="2" t="s">
        <v>12</v>
      </c>
      <c r="C42" s="2">
        <v>60</v>
      </c>
    </row>
    <row r="43" spans="1:3" x14ac:dyDescent="0.4">
      <c r="A43" s="3" t="s">
        <v>31</v>
      </c>
      <c r="B43" s="2" t="s">
        <v>9</v>
      </c>
      <c r="C43" s="2">
        <v>70</v>
      </c>
    </row>
    <row r="44" spans="1:3" x14ac:dyDescent="0.4">
      <c r="A44" s="3" t="s">
        <v>30</v>
      </c>
      <c r="B44" s="2" t="s">
        <v>7</v>
      </c>
      <c r="C44" s="2">
        <v>70</v>
      </c>
    </row>
    <row r="45" spans="1:3" x14ac:dyDescent="0.4">
      <c r="A45" s="3" t="s">
        <v>29</v>
      </c>
      <c r="B45" s="2" t="s">
        <v>2</v>
      </c>
      <c r="C45" s="2">
        <v>80</v>
      </c>
    </row>
    <row r="46" spans="1:3" x14ac:dyDescent="0.4">
      <c r="A46" s="3" t="s">
        <v>28</v>
      </c>
      <c r="B46" s="2" t="s">
        <v>4</v>
      </c>
      <c r="C46" s="2">
        <v>80</v>
      </c>
    </row>
    <row r="47" spans="1:3" x14ac:dyDescent="0.4">
      <c r="A47" s="3" t="s">
        <v>27</v>
      </c>
      <c r="B47" s="2" t="s">
        <v>2</v>
      </c>
      <c r="C47" s="2">
        <v>90</v>
      </c>
    </row>
    <row r="48" spans="1:3" x14ac:dyDescent="0.4">
      <c r="A48" s="3" t="s">
        <v>26</v>
      </c>
      <c r="B48" s="2" t="s">
        <v>0</v>
      </c>
      <c r="C48" s="2">
        <v>100</v>
      </c>
    </row>
    <row r="49" spans="1:3" x14ac:dyDescent="0.4">
      <c r="A49" s="3" t="s">
        <v>25</v>
      </c>
      <c r="B49" s="2" t="s">
        <v>14</v>
      </c>
      <c r="C49" s="2">
        <v>100</v>
      </c>
    </row>
    <row r="50" spans="1:3" x14ac:dyDescent="0.4">
      <c r="A50" s="3" t="s">
        <v>24</v>
      </c>
      <c r="B50" s="2" t="s">
        <v>12</v>
      </c>
      <c r="C50" s="2">
        <v>120</v>
      </c>
    </row>
    <row r="51" spans="1:3" x14ac:dyDescent="0.4">
      <c r="A51" s="3" t="s">
        <v>23</v>
      </c>
      <c r="B51" s="2" t="s">
        <v>9</v>
      </c>
      <c r="C51" s="2">
        <v>40</v>
      </c>
    </row>
    <row r="52" spans="1:3" x14ac:dyDescent="0.4">
      <c r="A52" s="3" t="s">
        <v>22</v>
      </c>
      <c r="B52" s="2" t="s">
        <v>12</v>
      </c>
      <c r="C52" s="2">
        <v>20</v>
      </c>
    </row>
    <row r="53" spans="1:3" x14ac:dyDescent="0.4">
      <c r="A53" s="3" t="s">
        <v>21</v>
      </c>
      <c r="B53" s="2" t="s">
        <v>9</v>
      </c>
      <c r="C53" s="2">
        <v>20</v>
      </c>
    </row>
    <row r="54" spans="1:3" x14ac:dyDescent="0.4">
      <c r="A54" s="3" t="s">
        <v>20</v>
      </c>
      <c r="B54" s="2" t="s">
        <v>7</v>
      </c>
      <c r="C54" s="2">
        <v>20</v>
      </c>
    </row>
    <row r="55" spans="1:3" x14ac:dyDescent="0.4">
      <c r="A55" s="3" t="s">
        <v>19</v>
      </c>
      <c r="B55" s="2" t="s">
        <v>2</v>
      </c>
      <c r="C55" s="2">
        <v>50</v>
      </c>
    </row>
    <row r="56" spans="1:3" x14ac:dyDescent="0.4">
      <c r="A56" s="3" t="s">
        <v>18</v>
      </c>
      <c r="B56" s="2" t="s">
        <v>4</v>
      </c>
      <c r="C56" s="2">
        <v>40</v>
      </c>
    </row>
    <row r="57" spans="1:3" x14ac:dyDescent="0.4">
      <c r="A57" s="3" t="s">
        <v>17</v>
      </c>
      <c r="B57" s="2" t="s">
        <v>2</v>
      </c>
      <c r="C57" s="2">
        <v>30</v>
      </c>
    </row>
    <row r="58" spans="1:3" x14ac:dyDescent="0.4">
      <c r="A58" s="3" t="s">
        <v>16</v>
      </c>
      <c r="B58" s="2" t="s">
        <v>0</v>
      </c>
      <c r="C58" s="2">
        <v>60</v>
      </c>
    </row>
    <row r="59" spans="1:3" x14ac:dyDescent="0.4">
      <c r="A59" s="3" t="s">
        <v>15</v>
      </c>
      <c r="B59" s="2" t="s">
        <v>14</v>
      </c>
      <c r="C59" s="2">
        <v>70</v>
      </c>
    </row>
    <row r="60" spans="1:3" x14ac:dyDescent="0.4">
      <c r="A60" s="3" t="s">
        <v>13</v>
      </c>
      <c r="B60" s="2" t="s">
        <v>12</v>
      </c>
      <c r="C60" s="2">
        <v>40</v>
      </c>
    </row>
    <row r="61" spans="1:3" x14ac:dyDescent="0.4">
      <c r="A61" s="3" t="s">
        <v>11</v>
      </c>
      <c r="B61" s="2" t="s">
        <v>9</v>
      </c>
      <c r="C61" s="2">
        <v>20</v>
      </c>
    </row>
    <row r="62" spans="1:3" x14ac:dyDescent="0.4">
      <c r="A62" s="3" t="s">
        <v>10</v>
      </c>
      <c r="B62" s="2" t="s">
        <v>9</v>
      </c>
      <c r="C62" s="2">
        <v>20</v>
      </c>
    </row>
    <row r="63" spans="1:3" x14ac:dyDescent="0.4">
      <c r="A63" s="3" t="s">
        <v>8</v>
      </c>
      <c r="B63" s="2" t="s">
        <v>7</v>
      </c>
      <c r="C63" s="2">
        <v>20</v>
      </c>
    </row>
    <row r="64" spans="1:3" x14ac:dyDescent="0.4">
      <c r="A64" s="3" t="s">
        <v>6</v>
      </c>
      <c r="B64" s="2" t="s">
        <v>2</v>
      </c>
      <c r="C64" s="2">
        <v>50</v>
      </c>
    </row>
    <row r="65" spans="1:3" x14ac:dyDescent="0.4">
      <c r="A65" s="3" t="s">
        <v>5</v>
      </c>
      <c r="B65" s="2" t="s">
        <v>4</v>
      </c>
      <c r="C65" s="2">
        <v>40</v>
      </c>
    </row>
    <row r="66" spans="1:3" x14ac:dyDescent="0.4">
      <c r="A66" s="3" t="s">
        <v>3</v>
      </c>
      <c r="B66" s="2" t="s">
        <v>2</v>
      </c>
      <c r="C66" s="2">
        <v>30</v>
      </c>
    </row>
    <row r="67" spans="1:3" x14ac:dyDescent="0.4">
      <c r="A67" s="3" t="s">
        <v>1</v>
      </c>
      <c r="B67" s="2" t="s">
        <v>0</v>
      </c>
      <c r="C67" s="2">
        <v>60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LibroWorks</dc:creator>
  <cp:lastModifiedBy>LibroWorks</cp:lastModifiedBy>
  <dcterms:created xsi:type="dcterms:W3CDTF">2021-07-06T03:50:26Z</dcterms:created>
  <dcterms:modified xsi:type="dcterms:W3CDTF">2021-07-06T03:51:01Z</dcterms:modified>
</cp:coreProperties>
</file>